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Writing\"/>
    </mc:Choice>
  </mc:AlternateContent>
  <bookViews>
    <workbookView xWindow="0" yWindow="0" windowWidth="16815" windowHeight="7155" activeTab="1"/>
  </bookViews>
  <sheets>
    <sheet name="Sheet1" sheetId="1" r:id="rId1"/>
    <sheet name="Sheet2" sheetId="2"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80" i="2" l="1"/>
  <c r="C74" i="2"/>
  <c r="C66" i="2"/>
  <c r="C51" i="2"/>
  <c r="C44" i="2"/>
  <c r="E35" i="2"/>
  <c r="C35" i="2"/>
  <c r="D35" i="2"/>
  <c r="B35" i="2"/>
  <c r="E27" i="2"/>
  <c r="D27" i="2"/>
  <c r="C27" i="2"/>
  <c r="B27" i="2"/>
  <c r="D60" i="1" l="1"/>
  <c r="D59" i="1"/>
  <c r="D52" i="1"/>
  <c r="D51" i="1"/>
  <c r="D50" i="1"/>
  <c r="D43" i="1"/>
  <c r="D34" i="1"/>
  <c r="F21" i="1"/>
  <c r="F25" i="1" s="1"/>
  <c r="F14" i="1"/>
  <c r="F16" i="1" s="1"/>
  <c r="D61" i="1" l="1"/>
  <c r="D58" i="1"/>
  <c r="D48" i="1"/>
  <c r="D49" i="1"/>
  <c r="D53" i="1"/>
  <c r="D57" i="1"/>
  <c r="D35" i="1"/>
  <c r="D36" i="1" s="1"/>
  <c r="D55" i="1" l="1"/>
  <c r="D54" i="1"/>
  <c r="D56" i="1"/>
</calcChain>
</file>

<file path=xl/sharedStrings.xml><?xml version="1.0" encoding="utf-8"?>
<sst xmlns="http://schemas.openxmlformats.org/spreadsheetml/2006/main" count="123" uniqueCount="103">
  <si>
    <t>(3-14) Comprehensive Ratio analysis</t>
  </si>
  <si>
    <t>The Jimenez Corporation’s forecasted 2017 financial statements follow, along with some industry average ratios. Calculate Jimenez’s 2017 forecasted ratios, compare them with the</t>
  </si>
  <si>
    <t>industry average data, and comment briefly on Jimenez’s projected strengths and weaknesses</t>
  </si>
  <si>
    <t>Jimenez Corporation: Forecasted Balance Sheet as of December 31, 2017</t>
  </si>
  <si>
    <t>Assets</t>
  </si>
  <si>
    <t>Liabilities and Equity</t>
  </si>
  <si>
    <t>Accounts receivable</t>
  </si>
  <si>
    <t>CASH</t>
  </si>
  <si>
    <t>Inventories</t>
  </si>
  <si>
    <t>Total current assets</t>
  </si>
  <si>
    <t>Fixed assets</t>
  </si>
  <si>
    <t>Total assets</t>
  </si>
  <si>
    <t>Accounts payable</t>
  </si>
  <si>
    <t xml:space="preserve">Notes payable </t>
  </si>
  <si>
    <t xml:space="preserve">Total liabilities and equity </t>
  </si>
  <si>
    <t>Retained earnings</t>
  </si>
  <si>
    <t>Common stock</t>
  </si>
  <si>
    <t>Long-term debt</t>
  </si>
  <si>
    <t xml:space="preserve">Total current liabilities </t>
  </si>
  <si>
    <t xml:space="preserve">Accruals </t>
  </si>
  <si>
    <t>Amount</t>
  </si>
  <si>
    <t>Amount ($)</t>
  </si>
  <si>
    <t>CHAPTER 3</t>
  </si>
  <si>
    <t xml:space="preserve">Problem 3-14 Page 131 </t>
  </si>
  <si>
    <t>Jimenez Corporation: Forecasted Income Statement for 2017</t>
  </si>
  <si>
    <t>Sales $4,290,000</t>
  </si>
  <si>
    <t>Selling, general, and administrative expenses 370,320</t>
  </si>
  <si>
    <t>Jimenez Corporation: Per Share Data for 2017</t>
  </si>
  <si>
    <t xml:space="preserve">Sales </t>
  </si>
  <si>
    <t>Cost of goods sold (excluding depreciation)</t>
  </si>
  <si>
    <t xml:space="preserve">Selling, general, and administrative expenses </t>
  </si>
  <si>
    <t>Depreciation</t>
  </si>
  <si>
    <t>Earnings before taxes (EBT)</t>
  </si>
  <si>
    <t xml:space="preserve">Taxes (40%) </t>
  </si>
  <si>
    <t xml:space="preserve">Net income </t>
  </si>
  <si>
    <t xml:space="preserve">EPS </t>
  </si>
  <si>
    <t xml:space="preserve">Cash dividends per share </t>
  </si>
  <si>
    <t xml:space="preserve">P/E ratio </t>
  </si>
  <si>
    <t>Market price (average)</t>
  </si>
  <si>
    <t xml:space="preserve">Number of shares outstanding </t>
  </si>
  <si>
    <t xml:space="preserve">Quick ratio </t>
  </si>
  <si>
    <t xml:space="preserve">Current ratio </t>
  </si>
  <si>
    <t xml:space="preserve">Inventory turnovera </t>
  </si>
  <si>
    <t>Days sales outstanding</t>
  </si>
  <si>
    <t xml:space="preserve">Total assets turnovera </t>
  </si>
  <si>
    <t xml:space="preserve">Market/Book ratio </t>
  </si>
  <si>
    <t xml:space="preserve">Price/Cash flow ratio </t>
  </si>
  <si>
    <t xml:space="preserve">Liabilities-to-assets ratio </t>
  </si>
  <si>
    <t xml:space="preserve">Debt-to-assets ratio </t>
  </si>
  <si>
    <t xml:space="preserve">Profit margin on sales </t>
  </si>
  <si>
    <t xml:space="preserve">Return on equity </t>
  </si>
  <si>
    <t xml:space="preserve">Return on assets </t>
  </si>
  <si>
    <t xml:space="preserve">Fixed assets turnovera </t>
  </si>
  <si>
    <t>Comment</t>
  </si>
  <si>
    <t xml:space="preserve"> According to the availabl data, it is clear that Jimenez Corporation is not headed to the right direction. The company is continually depending to debt to pay their bills according to liabilities to assest ratio.</t>
  </si>
  <si>
    <t>decrease in ratios such asquick, current, inventory turnover among others proves howw bad the company will have gone in the next year. The company should  improve the ways of production and efective management is also advisable.</t>
  </si>
  <si>
    <t>the share market is not badly of but also stands a chance to be checked into before it gets to worse</t>
  </si>
  <si>
    <t xml:space="preserve">                    FORECASTED Industry Ratios</t>
  </si>
  <si>
    <t>CHAPTER 4</t>
  </si>
  <si>
    <t>Mini Case Page 189</t>
  </si>
  <si>
    <t>Build a Model: Time Value of money</t>
  </si>
  <si>
    <t>FV</t>
  </si>
  <si>
    <t>Assume that you are nearing graduation and have applied for a job with a local bank. The bank’s evaluation process requires you to take an examination that covers several financial analysis techniques. The first section of the test addresses discounted cash flow analysis. See how you would do by answering the following questions.</t>
  </si>
  <si>
    <t>a. Draw time lines for: (1) a $100 lump sum cash flow at the end of Year 2, (2) an ordinary annuity of $100 per year for 3 years, and (3) an uneven cash flow stream of−$50, $100, $75, and $50 at the end of Years 0 through 3.</t>
  </si>
  <si>
    <t>I%</t>
  </si>
  <si>
    <t>(1) a $100 lump sum cash flow at the end of Year 2</t>
  </si>
  <si>
    <t>Period</t>
  </si>
  <si>
    <t>(2) an ordinary annuity of $100 per year for 3 years</t>
  </si>
  <si>
    <t>Time</t>
  </si>
  <si>
    <t>(3) an uneven cash flow stream of−$50, $100, $75, and $50 at the end of Years 0 through 3</t>
  </si>
  <si>
    <t>b. (1) What’s the future value of an initial $100 after 3 years if it is invested in an account paying 10% annual interest?</t>
  </si>
  <si>
    <t xml:space="preserve">Time </t>
  </si>
  <si>
    <t>r</t>
  </si>
  <si>
    <t>cashflow</t>
  </si>
  <si>
    <t xml:space="preserve"> (2) What’s the present value of $100 to be received in 3 years if the appropriate interest rate is 10%?</t>
  </si>
  <si>
    <t>Interest rate</t>
  </si>
  <si>
    <t>Cash flow</t>
  </si>
  <si>
    <t>years discounted</t>
  </si>
  <si>
    <t>period</t>
  </si>
  <si>
    <t>PV</t>
  </si>
  <si>
    <t>c. We sometimes need to find out how long it will take a sum of money (or something else, such as earnings, population, or prices) to grow to some specified amount. For example, if a company’s sales are growing at a rate of 20% per year, how long will it take sales to double?</t>
  </si>
  <si>
    <t>number of periods</t>
  </si>
  <si>
    <t>d. If you want an investment to double in 3 years, what interest rate must it earn?</t>
  </si>
  <si>
    <t>N</t>
  </si>
  <si>
    <t>Present Value</t>
  </si>
  <si>
    <t>Future Value</t>
  </si>
  <si>
    <t>period in years</t>
  </si>
  <si>
    <t>the rate</t>
  </si>
  <si>
    <t>e. What’s the difference between an ordinary annuity and an annuity due? What type of annuity is shown below? How would you change the time line to show the other type of annuity?</t>
  </si>
  <si>
    <t xml:space="preserve">Ordinaly annuity is a series of equal payments of fixed period of time. On the other hand, annuity due is where payment occurs at the begging of each period </t>
  </si>
  <si>
    <t xml:space="preserve"> This particular example of ordinary annuity</t>
  </si>
  <si>
    <t xml:space="preserve">We change the timeline by multiplying by (1+i) to convert it to annuity due. </t>
  </si>
  <si>
    <t>f. (1) What’s the future value of a 3-year ordinary annuity of $100 if the appropriate interest rate is 10%?</t>
  </si>
  <si>
    <t>rate</t>
  </si>
  <si>
    <t>pmt</t>
  </si>
  <si>
    <t>annuity fv</t>
  </si>
  <si>
    <t>(2) What’s the present value of the annuity?</t>
  </si>
  <si>
    <t>Annuity PV</t>
  </si>
  <si>
    <t>(3) What would the future and present values be if the annuity were an annuity due?</t>
  </si>
  <si>
    <t>Nper</t>
  </si>
  <si>
    <t xml:space="preserve">               PMT</t>
  </si>
  <si>
    <t>Annuity FV</t>
  </si>
  <si>
    <t>g. What is the present value of the following uneven cash flow stream? The appropriate interest rate is 10%, compounded annually.</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</si>
</sst>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8" formatCode="&quot;$&quot;#,##0.00_);[Red]\(&quot;$&quot;#,##0.00\)"/>
    <numFmt numFmtId="42" formatCode="_(&quot;$&quot;* #,##0_);_(&quot;$&quot;* \(#,##0\);_(&quot;$&quot;* &quot;-&quot;_);_(@_)"/>
    <numFmt numFmtId="44" formatCode="_(&quot;$&quot;* #,##0.00_);_(&quot;$&quot;* \(#,##0.00\);_(&quot;$&quot;* &quot;-&quot;??_);_(@_)"/>
    <numFmt numFmtId="164" formatCode="&quot;$&quot;#,##0.00"/>
    <numFmt numFmtId="165" formatCode="&quot;$&quot;#,##0"/>
    <numFmt numFmtId="166" formatCode="0.0"/>
    <numFmt numFmtId="167" formatCode="0.0%"/>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b/>
      <sz val="12"/>
      <color rgb="FF222222"/>
      <name val="Times New Roman"/>
      <family val="1"/>
    </font>
  </fonts>
  <fills count="3">
    <fill>
      <patternFill patternType="none"/>
    </fill>
    <fill>
      <patternFill patternType="gray125"/>
    </fill>
    <fill>
      <patternFill patternType="solid">
        <fgColor rgb="FF00B050"/>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9">
    <xf numFmtId="0" fontId="0" fillId="0" borderId="0" xfId="0"/>
    <xf numFmtId="0" fontId="3" fillId="0" borderId="0" xfId="0" applyFont="1"/>
    <xf numFmtId="0" fontId="0" fillId="0" borderId="0" xfId="0" applyAlignment="1">
      <alignment horizontal="center"/>
    </xf>
    <xf numFmtId="0" fontId="2" fillId="0" borderId="0" xfId="0" applyFont="1"/>
    <xf numFmtId="0" fontId="4" fillId="0" borderId="0" xfId="0" applyFont="1"/>
    <xf numFmtId="0" fontId="0" fillId="0" borderId="0" xfId="0" applyAlignment="1"/>
    <xf numFmtId="0" fontId="2" fillId="0" borderId="0" xfId="0" applyFont="1" applyAlignment="1"/>
    <xf numFmtId="165" fontId="0" fillId="0" borderId="0" xfId="0" applyNumberFormat="1"/>
    <xf numFmtId="165" fontId="0" fillId="0" borderId="0" xfId="1" applyNumberFormat="1" applyFont="1" applyAlignment="1"/>
    <xf numFmtId="0" fontId="0" fillId="2" borderId="0" xfId="0" applyFill="1"/>
    <xf numFmtId="0" fontId="5" fillId="0" borderId="0" xfId="0" applyFont="1"/>
    <xf numFmtId="8" fontId="0" fillId="0" borderId="0" xfId="0" applyNumberFormat="1"/>
    <xf numFmtId="0" fontId="2" fillId="0" borderId="0" xfId="0" applyFont="1" applyAlignment="1">
      <alignment vertical="center"/>
    </xf>
    <xf numFmtId="8" fontId="0" fillId="2" borderId="0" xfId="0" applyNumberFormat="1" applyFill="1"/>
    <xf numFmtId="9" fontId="0" fillId="0" borderId="0" xfId="2" applyFont="1"/>
    <xf numFmtId="2" fontId="0" fillId="0" borderId="0" xfId="0" applyNumberFormat="1"/>
    <xf numFmtId="0" fontId="0" fillId="0" borderId="0" xfId="0" applyAlignment="1">
      <alignment horizontal="center"/>
    </xf>
    <xf numFmtId="0" fontId="0" fillId="0" borderId="0" xfId="0" applyAlignment="1">
      <alignment horizontal="center"/>
    </xf>
    <xf numFmtId="0" fontId="2" fillId="0" borderId="0" xfId="0" applyFont="1" applyAlignment="1">
      <alignment horizontal="center"/>
    </xf>
    <xf numFmtId="42" fontId="0" fillId="0" borderId="0" xfId="1" applyNumberFormat="1" applyFont="1" applyAlignment="1">
      <alignment horizontal="center"/>
    </xf>
    <xf numFmtId="165" fontId="0" fillId="0" borderId="0" xfId="1" applyNumberFormat="1" applyFont="1" applyAlignment="1">
      <alignment horizontal="center"/>
    </xf>
    <xf numFmtId="165" fontId="0" fillId="0" borderId="0" xfId="0" applyNumberFormat="1" applyAlignment="1">
      <alignment horizontal="center"/>
    </xf>
    <xf numFmtId="167" fontId="0" fillId="0" borderId="0" xfId="0" applyNumberFormat="1" applyAlignment="1">
      <alignment horizontal="center"/>
    </xf>
    <xf numFmtId="44" fontId="0" fillId="0" borderId="0" xfId="1" applyFont="1" applyAlignment="1">
      <alignment horizontal="center"/>
    </xf>
    <xf numFmtId="166" fontId="0" fillId="0" borderId="0" xfId="0" applyNumberFormat="1" applyAlignment="1">
      <alignment horizontal="center"/>
    </xf>
    <xf numFmtId="0" fontId="2" fillId="0" borderId="0" xfId="0" applyFont="1" applyAlignment="1">
      <alignment horizontal="left"/>
    </xf>
    <xf numFmtId="166" fontId="0" fillId="2" borderId="0" xfId="0" applyNumberFormat="1" applyFill="1"/>
    <xf numFmtId="10" fontId="0" fillId="2" borderId="0" xfId="0" applyNumberFormat="1" applyFill="1"/>
    <xf numFmtId="164" fontId="0" fillId="2" borderId="0" xfId="0" applyNumberFormat="1" applyFill="1"/>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
  <sheetViews>
    <sheetView topLeftCell="A48" zoomScale="70" zoomScaleNormal="70" workbookViewId="0">
      <selection activeCell="B68" sqref="B68:E71"/>
    </sheetView>
  </sheetViews>
  <sheetFormatPr defaultRowHeight="15" x14ac:dyDescent="0.25"/>
  <cols>
    <col min="4" max="4" width="12" bestFit="1" customWidth="1"/>
    <col min="5" max="5" width="10.5703125" bestFit="1" customWidth="1"/>
    <col min="6" max="6" width="12" bestFit="1" customWidth="1"/>
    <col min="7" max="7" width="12" customWidth="1"/>
    <col min="8" max="8" width="12.140625" bestFit="1" customWidth="1"/>
    <col min="9" max="9" width="13.42578125" bestFit="1" customWidth="1"/>
  </cols>
  <sheetData>
    <row r="1" spans="1:8" ht="18.75" x14ac:dyDescent="0.3">
      <c r="B1" s="4" t="s">
        <v>22</v>
      </c>
      <c r="C1" s="4"/>
      <c r="D1" s="4"/>
    </row>
    <row r="2" spans="1:8" ht="18.75" x14ac:dyDescent="0.3">
      <c r="B2" s="4" t="s">
        <v>23</v>
      </c>
      <c r="C2" s="4"/>
      <c r="D2" s="4"/>
    </row>
    <row r="3" spans="1:8" ht="21" x14ac:dyDescent="0.35">
      <c r="A3" s="1" t="s">
        <v>0</v>
      </c>
    </row>
    <row r="5" spans="1:8" x14ac:dyDescent="0.25">
      <c r="A5" t="s">
        <v>1</v>
      </c>
    </row>
    <row r="6" spans="1:8" x14ac:dyDescent="0.25">
      <c r="A6" t="s">
        <v>2</v>
      </c>
    </row>
    <row r="8" spans="1:8" x14ac:dyDescent="0.25">
      <c r="B8" t="s">
        <v>3</v>
      </c>
    </row>
    <row r="10" spans="1:8" x14ac:dyDescent="0.25">
      <c r="C10" s="18" t="s">
        <v>4</v>
      </c>
      <c r="D10" s="18"/>
      <c r="E10" s="18"/>
      <c r="F10" s="18" t="s">
        <v>21</v>
      </c>
      <c r="G10" s="18"/>
      <c r="H10" s="18" t="s">
        <v>20</v>
      </c>
    </row>
    <row r="11" spans="1:8" x14ac:dyDescent="0.25">
      <c r="C11" s="17" t="s">
        <v>7</v>
      </c>
      <c r="D11" s="17"/>
      <c r="E11" s="17"/>
      <c r="F11" s="19">
        <v>72000</v>
      </c>
      <c r="G11" s="19"/>
      <c r="H11" s="19"/>
    </row>
    <row r="12" spans="1:8" x14ac:dyDescent="0.25">
      <c r="C12" s="17" t="s">
        <v>6</v>
      </c>
      <c r="D12" s="17"/>
      <c r="E12" s="17"/>
      <c r="F12" s="19">
        <v>439000</v>
      </c>
      <c r="G12" s="19"/>
      <c r="H12" s="19"/>
    </row>
    <row r="13" spans="1:8" x14ac:dyDescent="0.25">
      <c r="C13" s="17" t="s">
        <v>8</v>
      </c>
      <c r="D13" s="17"/>
      <c r="E13" s="17"/>
      <c r="F13" s="19">
        <v>894000</v>
      </c>
      <c r="G13" s="19"/>
      <c r="H13" s="19"/>
    </row>
    <row r="14" spans="1:8" x14ac:dyDescent="0.25">
      <c r="C14" s="17" t="s">
        <v>9</v>
      </c>
      <c r="D14" s="17"/>
      <c r="E14" s="17"/>
      <c r="F14" s="19">
        <f>SUM(F11:H13)</f>
        <v>1405000</v>
      </c>
      <c r="G14" s="19"/>
      <c r="H14" s="19"/>
    </row>
    <row r="15" spans="1:8" x14ac:dyDescent="0.25">
      <c r="C15" s="17" t="s">
        <v>10</v>
      </c>
      <c r="D15" s="17"/>
      <c r="E15" s="17"/>
      <c r="F15" s="19">
        <v>431000</v>
      </c>
      <c r="G15" s="19"/>
      <c r="H15" s="19"/>
    </row>
    <row r="16" spans="1:8" x14ac:dyDescent="0.25">
      <c r="C16" s="17" t="s">
        <v>11</v>
      </c>
      <c r="D16" s="17"/>
      <c r="E16" s="17"/>
      <c r="F16" s="19">
        <f>SUM(F14:H15)</f>
        <v>1836000</v>
      </c>
      <c r="G16" s="19"/>
      <c r="H16" s="19"/>
    </row>
    <row r="17" spans="1:12" x14ac:dyDescent="0.25">
      <c r="C17" s="18" t="s">
        <v>5</v>
      </c>
      <c r="D17" s="18"/>
      <c r="E17" s="18"/>
      <c r="F17" s="19"/>
      <c r="G17" s="19"/>
      <c r="H17" s="19"/>
    </row>
    <row r="18" spans="1:12" x14ac:dyDescent="0.25">
      <c r="C18" s="17" t="s">
        <v>12</v>
      </c>
      <c r="D18" s="17"/>
      <c r="E18" s="17"/>
      <c r="F18" s="19">
        <v>332000</v>
      </c>
      <c r="G18" s="19"/>
      <c r="H18" s="19"/>
    </row>
    <row r="19" spans="1:12" x14ac:dyDescent="0.25">
      <c r="C19" s="17" t="s">
        <v>13</v>
      </c>
      <c r="D19" s="17"/>
      <c r="E19" s="17"/>
      <c r="F19" s="19">
        <v>100000</v>
      </c>
      <c r="G19" s="19"/>
      <c r="H19" s="19"/>
    </row>
    <row r="20" spans="1:12" x14ac:dyDescent="0.25">
      <c r="C20" s="17" t="s">
        <v>19</v>
      </c>
      <c r="D20" s="17"/>
      <c r="E20" s="17"/>
      <c r="F20" s="19">
        <v>170000</v>
      </c>
      <c r="G20" s="19"/>
      <c r="H20" s="19"/>
    </row>
    <row r="21" spans="1:12" x14ac:dyDescent="0.25">
      <c r="C21" s="18" t="s">
        <v>18</v>
      </c>
      <c r="D21" s="18"/>
      <c r="E21" s="18"/>
      <c r="F21" s="19">
        <f>SUM(F18:H20)</f>
        <v>602000</v>
      </c>
      <c r="G21" s="19"/>
      <c r="H21" s="19"/>
    </row>
    <row r="22" spans="1:12" x14ac:dyDescent="0.25">
      <c r="C22" s="17" t="s">
        <v>17</v>
      </c>
      <c r="D22" s="17"/>
      <c r="E22" s="17"/>
      <c r="F22" s="19">
        <v>404290</v>
      </c>
      <c r="G22" s="19"/>
      <c r="H22" s="19"/>
    </row>
    <row r="23" spans="1:12" x14ac:dyDescent="0.25">
      <c r="C23" s="17" t="s">
        <v>16</v>
      </c>
      <c r="D23" s="17"/>
      <c r="E23" s="17"/>
      <c r="F23" s="19">
        <v>575000</v>
      </c>
      <c r="G23" s="19"/>
      <c r="H23" s="19"/>
    </row>
    <row r="24" spans="1:12" x14ac:dyDescent="0.25">
      <c r="C24" s="17" t="s">
        <v>15</v>
      </c>
      <c r="D24" s="17"/>
      <c r="E24" s="17"/>
      <c r="F24" s="19">
        <v>254710</v>
      </c>
      <c r="G24" s="19"/>
      <c r="H24" s="19"/>
    </row>
    <row r="25" spans="1:12" x14ac:dyDescent="0.25">
      <c r="C25" s="18" t="s">
        <v>14</v>
      </c>
      <c r="D25" s="18"/>
      <c r="E25" s="18"/>
      <c r="F25" s="19">
        <f>SUM(F21:H24)</f>
        <v>1836000</v>
      </c>
      <c r="G25" s="19"/>
      <c r="H25" s="19"/>
    </row>
    <row r="26" spans="1:12" x14ac:dyDescent="0.25">
      <c r="H26" s="17"/>
      <c r="I26" s="17"/>
      <c r="J26" s="17"/>
    </row>
    <row r="27" spans="1:12" x14ac:dyDescent="0.25">
      <c r="H27" s="17"/>
      <c r="I27" s="17"/>
      <c r="J27" s="17"/>
    </row>
    <row r="28" spans="1:12" x14ac:dyDescent="0.25">
      <c r="A28" s="3" t="s">
        <v>24</v>
      </c>
      <c r="B28" s="3"/>
      <c r="C28" s="3"/>
      <c r="D28" s="3"/>
      <c r="E28" s="3"/>
      <c r="F28" s="3"/>
      <c r="G28" s="3"/>
      <c r="H28" s="6"/>
      <c r="I28" s="6"/>
      <c r="J28" s="6"/>
      <c r="K28" s="3"/>
      <c r="L28" s="3"/>
    </row>
    <row r="29" spans="1:12" x14ac:dyDescent="0.25">
      <c r="D29" s="17" t="s">
        <v>20</v>
      </c>
      <c r="E29" s="17"/>
      <c r="H29" s="5"/>
      <c r="I29" s="5"/>
      <c r="J29" s="5"/>
    </row>
    <row r="30" spans="1:12" x14ac:dyDescent="0.25">
      <c r="A30" s="17" t="s">
        <v>28</v>
      </c>
      <c r="B30" s="17" t="s">
        <v>25</v>
      </c>
      <c r="C30" s="17" t="s">
        <v>25</v>
      </c>
      <c r="D30" s="21">
        <v>4290000</v>
      </c>
      <c r="E30" s="21"/>
    </row>
    <row r="31" spans="1:12" x14ac:dyDescent="0.25">
      <c r="A31" s="17" t="s">
        <v>29</v>
      </c>
      <c r="B31" s="17" t="s">
        <v>29</v>
      </c>
      <c r="C31" s="17" t="s">
        <v>29</v>
      </c>
      <c r="D31" s="20">
        <v>3580000</v>
      </c>
      <c r="E31" s="20"/>
      <c r="F31" s="7"/>
      <c r="G31" s="7"/>
    </row>
    <row r="32" spans="1:12" x14ac:dyDescent="0.25">
      <c r="A32" s="17" t="s">
        <v>30</v>
      </c>
      <c r="B32" s="17" t="s">
        <v>26</v>
      </c>
      <c r="C32" s="17" t="s">
        <v>26</v>
      </c>
      <c r="D32" s="20">
        <v>370320</v>
      </c>
      <c r="E32" s="20"/>
    </row>
    <row r="33" spans="1:12" x14ac:dyDescent="0.25">
      <c r="A33" s="17" t="s">
        <v>31</v>
      </c>
      <c r="B33" s="17"/>
      <c r="C33" s="17"/>
      <c r="D33" s="20">
        <v>159000</v>
      </c>
      <c r="E33" s="20"/>
      <c r="H33" s="7"/>
    </row>
    <row r="34" spans="1:12" x14ac:dyDescent="0.25">
      <c r="A34" s="17" t="s">
        <v>32</v>
      </c>
      <c r="B34" s="17"/>
      <c r="C34" s="17"/>
      <c r="D34" s="20">
        <f>D30-(SUM(D31:E33))</f>
        <v>180680</v>
      </c>
      <c r="E34" s="20"/>
      <c r="F34" s="7"/>
      <c r="G34" s="7"/>
    </row>
    <row r="35" spans="1:12" x14ac:dyDescent="0.25">
      <c r="A35" s="17" t="s">
        <v>33</v>
      </c>
      <c r="B35" s="17"/>
      <c r="C35" s="17"/>
      <c r="D35" s="20">
        <f>D34*40%</f>
        <v>72272</v>
      </c>
      <c r="E35" s="20"/>
    </row>
    <row r="36" spans="1:12" x14ac:dyDescent="0.25">
      <c r="A36" s="17" t="s">
        <v>34</v>
      </c>
      <c r="B36" s="17"/>
      <c r="C36" s="17"/>
      <c r="D36" s="20">
        <f>D34-D35</f>
        <v>108408</v>
      </c>
      <c r="E36" s="20"/>
    </row>
    <row r="37" spans="1:12" x14ac:dyDescent="0.25">
      <c r="A37" s="17"/>
      <c r="B37" s="17"/>
      <c r="C37" s="17"/>
      <c r="D37" s="20"/>
      <c r="E37" s="20"/>
    </row>
    <row r="38" spans="1:12" x14ac:dyDescent="0.25">
      <c r="H38" s="5"/>
      <c r="I38" s="5"/>
      <c r="J38" s="5"/>
      <c r="K38" s="20"/>
      <c r="L38" s="20"/>
    </row>
    <row r="39" spans="1:12" x14ac:dyDescent="0.25">
      <c r="A39" s="3" t="s">
        <v>27</v>
      </c>
      <c r="B39" s="3"/>
      <c r="C39" s="3"/>
      <c r="D39" s="3"/>
      <c r="E39" s="3"/>
      <c r="H39" s="5"/>
      <c r="I39" s="5"/>
      <c r="J39" s="5"/>
      <c r="K39" s="20"/>
      <c r="L39" s="20"/>
    </row>
    <row r="40" spans="1:12" x14ac:dyDescent="0.25">
      <c r="H40" s="8"/>
      <c r="I40" s="8"/>
    </row>
    <row r="41" spans="1:12" x14ac:dyDescent="0.25">
      <c r="A41" s="17" t="s">
        <v>35</v>
      </c>
      <c r="B41" s="17"/>
      <c r="C41" s="17"/>
      <c r="D41" s="23">
        <v>4.71</v>
      </c>
      <c r="E41" s="23"/>
      <c r="H41" s="8"/>
      <c r="I41" s="8"/>
    </row>
    <row r="42" spans="1:12" x14ac:dyDescent="0.25">
      <c r="A42" s="17" t="s">
        <v>36</v>
      </c>
      <c r="B42" s="17"/>
      <c r="C42" s="17"/>
      <c r="D42" s="23">
        <v>0.95</v>
      </c>
      <c r="E42" s="23"/>
      <c r="H42" s="8"/>
      <c r="I42" s="8"/>
    </row>
    <row r="43" spans="1:12" x14ac:dyDescent="0.25">
      <c r="A43" s="17" t="s">
        <v>37</v>
      </c>
      <c r="B43" s="17"/>
      <c r="C43" s="17"/>
      <c r="D43" s="24">
        <f>D41/D42</f>
        <v>4.9578947368421051</v>
      </c>
      <c r="E43" s="24"/>
      <c r="H43" s="8"/>
      <c r="I43" s="8"/>
    </row>
    <row r="44" spans="1:12" x14ac:dyDescent="0.25">
      <c r="A44" s="17" t="s">
        <v>38</v>
      </c>
      <c r="B44" s="17"/>
      <c r="C44" s="17"/>
      <c r="D44" s="23">
        <v>23.57</v>
      </c>
      <c r="E44" s="23"/>
      <c r="H44" s="8"/>
      <c r="I44" s="8"/>
    </row>
    <row r="45" spans="1:12" x14ac:dyDescent="0.25">
      <c r="A45" s="17" t="s">
        <v>39</v>
      </c>
      <c r="B45" s="17"/>
      <c r="C45" s="17"/>
      <c r="D45" s="17">
        <v>230000</v>
      </c>
      <c r="E45" s="17"/>
      <c r="H45" s="8"/>
      <c r="I45" s="8"/>
    </row>
    <row r="46" spans="1:12" x14ac:dyDescent="0.25">
      <c r="A46" s="2"/>
      <c r="B46" s="2"/>
      <c r="C46" s="2"/>
      <c r="D46" s="2"/>
      <c r="E46" s="2"/>
      <c r="H46" s="8"/>
      <c r="I46" s="8"/>
    </row>
    <row r="47" spans="1:12" x14ac:dyDescent="0.25">
      <c r="A47" s="25" t="s">
        <v>57</v>
      </c>
      <c r="B47" s="25"/>
      <c r="C47" s="25"/>
      <c r="D47" s="25"/>
      <c r="E47" s="25"/>
      <c r="F47" s="25"/>
      <c r="G47" s="25"/>
      <c r="H47" s="25"/>
      <c r="I47" s="8"/>
    </row>
    <row r="48" spans="1:12" x14ac:dyDescent="0.25">
      <c r="A48" s="17" t="s">
        <v>40</v>
      </c>
      <c r="B48" s="17"/>
      <c r="C48" s="17"/>
      <c r="D48" s="24">
        <f>(F14-F13)/F21</f>
        <v>0.84883720930232553</v>
      </c>
      <c r="E48" s="24"/>
      <c r="H48" s="8"/>
      <c r="I48" s="8"/>
    </row>
    <row r="49" spans="1:12" x14ac:dyDescent="0.25">
      <c r="A49" s="17" t="s">
        <v>41</v>
      </c>
      <c r="B49" s="17"/>
      <c r="C49" s="17"/>
      <c r="D49" s="24">
        <f>F14/F21</f>
        <v>2.3338870431893688</v>
      </c>
      <c r="E49" s="24"/>
      <c r="H49" s="8"/>
      <c r="I49" s="8"/>
    </row>
    <row r="50" spans="1:12" x14ac:dyDescent="0.25">
      <c r="A50" s="17" t="s">
        <v>42</v>
      </c>
      <c r="B50" s="17"/>
      <c r="C50" s="17"/>
      <c r="D50" s="24">
        <f>D31/F13</f>
        <v>4.0044742729306488</v>
      </c>
      <c r="E50" s="24"/>
      <c r="H50" s="8"/>
      <c r="I50" s="8"/>
    </row>
    <row r="51" spans="1:12" x14ac:dyDescent="0.25">
      <c r="A51" s="17" t="s">
        <v>43</v>
      </c>
      <c r="B51" s="17"/>
      <c r="C51" s="17"/>
      <c r="D51" s="24">
        <f>(F12/(D30/365))</f>
        <v>37.350815850815856</v>
      </c>
      <c r="E51" s="24"/>
      <c r="H51" s="8"/>
      <c r="I51" s="8"/>
      <c r="J51" s="18"/>
      <c r="K51" s="18"/>
      <c r="L51" s="18"/>
    </row>
    <row r="52" spans="1:12" x14ac:dyDescent="0.25">
      <c r="A52" s="17" t="s">
        <v>52</v>
      </c>
      <c r="B52" s="17"/>
      <c r="C52" s="17"/>
      <c r="D52" s="24">
        <f>D30/F15</f>
        <v>9.9535962877030162</v>
      </c>
      <c r="E52" s="24"/>
      <c r="H52" s="8"/>
      <c r="I52" s="8"/>
    </row>
    <row r="53" spans="1:12" x14ac:dyDescent="0.25">
      <c r="A53" s="17" t="s">
        <v>44</v>
      </c>
      <c r="B53" s="17"/>
      <c r="C53" s="17"/>
      <c r="D53" s="24">
        <f>D30/F16</f>
        <v>2.3366013071895426</v>
      </c>
      <c r="E53" s="24"/>
      <c r="H53" s="8"/>
      <c r="I53" s="8"/>
    </row>
    <row r="54" spans="1:12" x14ac:dyDescent="0.25">
      <c r="A54" s="17" t="s">
        <v>51</v>
      </c>
      <c r="B54" s="17"/>
      <c r="C54" s="17"/>
      <c r="D54" s="22">
        <f>D36/F16</f>
        <v>5.9045751633986926E-2</v>
      </c>
      <c r="E54" s="22"/>
      <c r="H54" s="8"/>
      <c r="I54" s="8"/>
    </row>
    <row r="55" spans="1:12" x14ac:dyDescent="0.25">
      <c r="A55" s="17" t="s">
        <v>50</v>
      </c>
      <c r="B55" s="17"/>
      <c r="C55" s="17"/>
      <c r="D55" s="22">
        <f>D36/(F23+F24)</f>
        <v>0.13065769967820082</v>
      </c>
      <c r="E55" s="22"/>
      <c r="H55" s="8"/>
      <c r="I55" s="8"/>
    </row>
    <row r="56" spans="1:12" x14ac:dyDescent="0.25">
      <c r="A56" s="17" t="s">
        <v>49</v>
      </c>
      <c r="B56" s="17"/>
      <c r="C56" s="17"/>
      <c r="D56" s="22">
        <f>D36/D30</f>
        <v>2.5269930069930072E-2</v>
      </c>
      <c r="E56" s="22"/>
      <c r="H56" s="8"/>
      <c r="I56" s="8"/>
    </row>
    <row r="57" spans="1:12" x14ac:dyDescent="0.25">
      <c r="A57" s="17" t="s">
        <v>48</v>
      </c>
      <c r="B57" s="17"/>
      <c r="C57" s="17"/>
      <c r="D57" s="22">
        <f>F22/F16</f>
        <v>0.22020152505446622</v>
      </c>
      <c r="E57" s="22"/>
      <c r="H57" s="8"/>
      <c r="I57" s="8"/>
    </row>
    <row r="58" spans="1:12" x14ac:dyDescent="0.25">
      <c r="A58" s="17" t="s">
        <v>47</v>
      </c>
      <c r="B58" s="17"/>
      <c r="C58" s="17"/>
      <c r="D58" s="22">
        <f>(F21+F22)/F16</f>
        <v>0.54808823529411765</v>
      </c>
      <c r="E58" s="22"/>
      <c r="H58" s="8"/>
      <c r="I58" s="8"/>
    </row>
    <row r="59" spans="1:12" x14ac:dyDescent="0.25">
      <c r="A59" s="17" t="s">
        <v>37</v>
      </c>
      <c r="B59" s="17"/>
      <c r="C59" s="17"/>
      <c r="D59" s="24">
        <f>D41/D42</f>
        <v>4.9578947368421051</v>
      </c>
      <c r="E59" s="24"/>
      <c r="H59" s="8"/>
      <c r="I59" s="8"/>
    </row>
    <row r="60" spans="1:12" x14ac:dyDescent="0.25">
      <c r="A60" s="17" t="s">
        <v>46</v>
      </c>
      <c r="B60" s="17"/>
      <c r="C60" s="17"/>
      <c r="D60" s="24">
        <f>D44/D41</f>
        <v>5.004246284501062</v>
      </c>
      <c r="E60" s="24"/>
      <c r="H60" s="8"/>
      <c r="I60" s="8"/>
    </row>
    <row r="61" spans="1:12" x14ac:dyDescent="0.25">
      <c r="A61" s="17" t="s">
        <v>45</v>
      </c>
      <c r="B61" s="17"/>
      <c r="C61" s="17"/>
      <c r="D61" s="24">
        <f>(F16-F22-F21)/D45</f>
        <v>3.6074347826086957</v>
      </c>
      <c r="E61" s="24"/>
    </row>
    <row r="62" spans="1:12" x14ac:dyDescent="0.25">
      <c r="A62" s="17"/>
      <c r="B62" s="17"/>
      <c r="C62" s="17"/>
    </row>
    <row r="63" spans="1:12" x14ac:dyDescent="0.25">
      <c r="A63" s="9" t="s">
        <v>53</v>
      </c>
      <c r="B63" s="9"/>
    </row>
    <row r="64" spans="1:12" x14ac:dyDescent="0.25">
      <c r="A64" t="s">
        <v>54</v>
      </c>
    </row>
    <row r="65" spans="1:1" x14ac:dyDescent="0.25">
      <c r="A65" t="s">
        <v>55</v>
      </c>
    </row>
    <row r="66" spans="1:1" x14ac:dyDescent="0.25">
      <c r="A66" t="s">
        <v>56</v>
      </c>
    </row>
  </sheetData>
  <mergeCells count="94">
    <mergeCell ref="D61:E61"/>
    <mergeCell ref="A37:C37"/>
    <mergeCell ref="J51:L51"/>
    <mergeCell ref="A47:H47"/>
    <mergeCell ref="D55:E55"/>
    <mergeCell ref="D56:E56"/>
    <mergeCell ref="D57:E57"/>
    <mergeCell ref="D58:E58"/>
    <mergeCell ref="D59:E59"/>
    <mergeCell ref="D60:E60"/>
    <mergeCell ref="D49:E49"/>
    <mergeCell ref="D50:E50"/>
    <mergeCell ref="D51:E51"/>
    <mergeCell ref="D52:E52"/>
    <mergeCell ref="D53:E53"/>
    <mergeCell ref="D54:E54"/>
    <mergeCell ref="A60:C60"/>
    <mergeCell ref="A61:C61"/>
    <mergeCell ref="A62:C62"/>
    <mergeCell ref="D41:E41"/>
    <mergeCell ref="D42:E42"/>
    <mergeCell ref="D43:E43"/>
    <mergeCell ref="D44:E44"/>
    <mergeCell ref="D45:E45"/>
    <mergeCell ref="D48:E48"/>
    <mergeCell ref="A54:C54"/>
    <mergeCell ref="A55:C55"/>
    <mergeCell ref="A56:C56"/>
    <mergeCell ref="A57:C57"/>
    <mergeCell ref="A58:C58"/>
    <mergeCell ref="A59:C59"/>
    <mergeCell ref="A53:C53"/>
    <mergeCell ref="A41:C41"/>
    <mergeCell ref="A42:C42"/>
    <mergeCell ref="A43:C43"/>
    <mergeCell ref="A44:C44"/>
    <mergeCell ref="A45:C45"/>
    <mergeCell ref="A48:C48"/>
    <mergeCell ref="A49:C49"/>
    <mergeCell ref="A50:C50"/>
    <mergeCell ref="A51:C51"/>
    <mergeCell ref="A52:C52"/>
    <mergeCell ref="K39:L39"/>
    <mergeCell ref="D29:E29"/>
    <mergeCell ref="D31:E31"/>
    <mergeCell ref="D32:E32"/>
    <mergeCell ref="D33:E33"/>
    <mergeCell ref="D34:E34"/>
    <mergeCell ref="D30:E30"/>
    <mergeCell ref="D35:E35"/>
    <mergeCell ref="D36:E36"/>
    <mergeCell ref="D37:E37"/>
    <mergeCell ref="K38:L38"/>
    <mergeCell ref="F11:H11"/>
    <mergeCell ref="F10:H10"/>
    <mergeCell ref="F12:H12"/>
    <mergeCell ref="A36:C36"/>
    <mergeCell ref="F18:H18"/>
    <mergeCell ref="F19:H19"/>
    <mergeCell ref="F20:H20"/>
    <mergeCell ref="F21:H21"/>
    <mergeCell ref="F22:H22"/>
    <mergeCell ref="F23:H23"/>
    <mergeCell ref="C20:E20"/>
    <mergeCell ref="C19:E19"/>
    <mergeCell ref="C21:E21"/>
    <mergeCell ref="F13:H13"/>
    <mergeCell ref="F14:H14"/>
    <mergeCell ref="F15:H15"/>
    <mergeCell ref="F16:H16"/>
    <mergeCell ref="F17:H17"/>
    <mergeCell ref="C15:E15"/>
    <mergeCell ref="C10:E10"/>
    <mergeCell ref="A34:C34"/>
    <mergeCell ref="C22:E22"/>
    <mergeCell ref="C23:E23"/>
    <mergeCell ref="C24:E24"/>
    <mergeCell ref="C25:E25"/>
    <mergeCell ref="H26:J26"/>
    <mergeCell ref="H27:J27"/>
    <mergeCell ref="F24:H24"/>
    <mergeCell ref="F25:H25"/>
    <mergeCell ref="C11:E11"/>
    <mergeCell ref="C12:E12"/>
    <mergeCell ref="C13:E13"/>
    <mergeCell ref="C14:E14"/>
    <mergeCell ref="C16:E16"/>
    <mergeCell ref="C17:E17"/>
    <mergeCell ref="C18:E18"/>
    <mergeCell ref="A35:C35"/>
    <mergeCell ref="A30:C30"/>
    <mergeCell ref="A31:C31"/>
    <mergeCell ref="A32:C32"/>
    <mergeCell ref="A33:C33"/>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82"/>
  <sheetViews>
    <sheetView tabSelected="1" topLeftCell="A76" zoomScale="70" zoomScaleNormal="70" workbookViewId="0">
      <selection activeCell="E85" sqref="E85"/>
    </sheetView>
  </sheetViews>
  <sheetFormatPr defaultRowHeight="15" x14ac:dyDescent="0.25"/>
  <sheetData>
    <row r="2" spans="1:4" x14ac:dyDescent="0.25">
      <c r="A2" s="3" t="s">
        <v>58</v>
      </c>
    </row>
    <row r="3" spans="1:4" ht="15.75" x14ac:dyDescent="0.25">
      <c r="A3" s="10" t="s">
        <v>59</v>
      </c>
    </row>
    <row r="4" spans="1:4" x14ac:dyDescent="0.25">
      <c r="A4" s="3" t="s">
        <v>60</v>
      </c>
      <c r="B4" s="3"/>
      <c r="C4" s="3"/>
      <c r="D4" s="3"/>
    </row>
    <row r="5" spans="1:4" x14ac:dyDescent="0.25">
      <c r="A5" s="12" t="s">
        <v>62</v>
      </c>
    </row>
    <row r="6" spans="1:4" x14ac:dyDescent="0.25">
      <c r="A6" s="12" t="s">
        <v>63</v>
      </c>
    </row>
    <row r="8" spans="1:4" x14ac:dyDescent="0.25">
      <c r="A8" s="3" t="s">
        <v>65</v>
      </c>
    </row>
    <row r="9" spans="1:4" x14ac:dyDescent="0.25">
      <c r="B9" s="16" t="s">
        <v>64</v>
      </c>
    </row>
    <row r="10" spans="1:4" x14ac:dyDescent="0.25">
      <c r="A10" t="s">
        <v>66</v>
      </c>
      <c r="B10">
        <v>0</v>
      </c>
      <c r="C10">
        <v>1</v>
      </c>
      <c r="D10">
        <v>2</v>
      </c>
    </row>
    <row r="11" spans="1:4" x14ac:dyDescent="0.25">
      <c r="A11" t="s">
        <v>61</v>
      </c>
      <c r="D11">
        <v>100</v>
      </c>
    </row>
    <row r="12" spans="1:4" x14ac:dyDescent="0.25">
      <c r="A12" t="s">
        <v>67</v>
      </c>
    </row>
    <row r="13" spans="1:4" x14ac:dyDescent="0.25">
      <c r="B13" s="16" t="s">
        <v>64</v>
      </c>
    </row>
    <row r="14" spans="1:4" x14ac:dyDescent="0.25">
      <c r="A14" t="s">
        <v>68</v>
      </c>
      <c r="B14">
        <v>0</v>
      </c>
      <c r="C14">
        <v>1</v>
      </c>
      <c r="D14">
        <v>2</v>
      </c>
    </row>
    <row r="15" spans="1:4" x14ac:dyDescent="0.25">
      <c r="A15" t="s">
        <v>61</v>
      </c>
      <c r="B15">
        <v>100</v>
      </c>
      <c r="C15">
        <v>100</v>
      </c>
      <c r="D15">
        <v>100</v>
      </c>
    </row>
    <row r="17" spans="1:5" x14ac:dyDescent="0.25">
      <c r="A17" t="s">
        <v>69</v>
      </c>
    </row>
    <row r="18" spans="1:5" x14ac:dyDescent="0.25">
      <c r="B18" s="16" t="s">
        <v>64</v>
      </c>
    </row>
    <row r="19" spans="1:5" x14ac:dyDescent="0.25">
      <c r="A19" t="s">
        <v>68</v>
      </c>
      <c r="B19">
        <v>0</v>
      </c>
      <c r="C19">
        <v>1</v>
      </c>
      <c r="D19">
        <v>2</v>
      </c>
      <c r="E19">
        <v>3</v>
      </c>
    </row>
    <row r="20" spans="1:5" x14ac:dyDescent="0.25">
      <c r="A20" t="s">
        <v>61</v>
      </c>
      <c r="B20">
        <v>-50</v>
      </c>
      <c r="C20" s="16">
        <v>100</v>
      </c>
      <c r="D20">
        <v>75</v>
      </c>
      <c r="E20">
        <v>50</v>
      </c>
    </row>
    <row r="22" spans="1:5" x14ac:dyDescent="0.25">
      <c r="A22" s="12" t="s">
        <v>70</v>
      </c>
    </row>
    <row r="23" spans="1:5" x14ac:dyDescent="0.25">
      <c r="A23" t="s">
        <v>72</v>
      </c>
      <c r="B23" s="14">
        <v>0.1</v>
      </c>
    </row>
    <row r="24" spans="1:5" x14ac:dyDescent="0.25">
      <c r="A24" t="s">
        <v>73</v>
      </c>
      <c r="B24">
        <v>100</v>
      </c>
    </row>
    <row r="26" spans="1:5" x14ac:dyDescent="0.25">
      <c r="A26" t="s">
        <v>71</v>
      </c>
      <c r="B26">
        <v>0</v>
      </c>
      <c r="C26">
        <v>1</v>
      </c>
      <c r="D26">
        <v>2</v>
      </c>
      <c r="E26">
        <v>3</v>
      </c>
    </row>
    <row r="27" spans="1:5" x14ac:dyDescent="0.25">
      <c r="A27" t="s">
        <v>61</v>
      </c>
      <c r="B27" s="11">
        <f>B24*(1+B23)^B26</f>
        <v>100</v>
      </c>
      <c r="C27">
        <f>B24*(1+B23)^C26</f>
        <v>110.00000000000001</v>
      </c>
      <c r="D27">
        <f>B24*(1+B23)^D26</f>
        <v>121.00000000000001</v>
      </c>
      <c r="E27" s="9">
        <f>B24*(1+B23)^E26</f>
        <v>133.10000000000005</v>
      </c>
    </row>
    <row r="29" spans="1:5" x14ac:dyDescent="0.25">
      <c r="A29" s="12" t="s">
        <v>74</v>
      </c>
    </row>
    <row r="30" spans="1:5" x14ac:dyDescent="0.25">
      <c r="B30" t="s">
        <v>75</v>
      </c>
      <c r="D30">
        <v>0.1</v>
      </c>
    </row>
    <row r="31" spans="1:5" x14ac:dyDescent="0.25">
      <c r="B31" t="s">
        <v>76</v>
      </c>
      <c r="D31">
        <v>100</v>
      </c>
    </row>
    <row r="33" spans="1:5" x14ac:dyDescent="0.25">
      <c r="C33" t="s">
        <v>77</v>
      </c>
    </row>
    <row r="34" spans="1:5" x14ac:dyDescent="0.25">
      <c r="A34" t="s">
        <v>78</v>
      </c>
      <c r="B34">
        <v>0</v>
      </c>
      <c r="C34">
        <v>1</v>
      </c>
      <c r="D34">
        <v>2</v>
      </c>
      <c r="E34">
        <v>3</v>
      </c>
    </row>
    <row r="35" spans="1:5" x14ac:dyDescent="0.25">
      <c r="A35" t="s">
        <v>79</v>
      </c>
      <c r="B35" s="9">
        <f>100/(D30+1)^E34</f>
        <v>75.131480090157751</v>
      </c>
      <c r="C35">
        <f>D31/(1+D30)^D34</f>
        <v>82.644628099173545</v>
      </c>
      <c r="D35">
        <f>100/(1+D30)^C34</f>
        <v>90.909090909090907</v>
      </c>
      <c r="E35">
        <f>D31/(1+D30)^B34</f>
        <v>100</v>
      </c>
    </row>
    <row r="37" spans="1:5" x14ac:dyDescent="0.25">
      <c r="A37" s="12" t="s">
        <v>80</v>
      </c>
    </row>
    <row r="38" spans="1:5" x14ac:dyDescent="0.25">
      <c r="A38" t="s">
        <v>75</v>
      </c>
      <c r="C38">
        <v>0.2</v>
      </c>
    </row>
    <row r="40" spans="1:5" x14ac:dyDescent="0.25">
      <c r="A40" t="s">
        <v>68</v>
      </c>
      <c r="B40">
        <v>0</v>
      </c>
    </row>
    <row r="41" spans="1:5" x14ac:dyDescent="0.25">
      <c r="A41" t="s">
        <v>79</v>
      </c>
      <c r="B41">
        <v>-1</v>
      </c>
    </row>
    <row r="42" spans="1:5" x14ac:dyDescent="0.25">
      <c r="A42" t="s">
        <v>61</v>
      </c>
      <c r="B42" s="15">
        <v>2</v>
      </c>
    </row>
    <row r="44" spans="1:5" x14ac:dyDescent="0.25">
      <c r="A44" t="s">
        <v>81</v>
      </c>
      <c r="C44" s="26">
        <f>NPER(C38,B40,B41,B42)</f>
        <v>3.8017840169239308</v>
      </c>
    </row>
    <row r="46" spans="1:5" x14ac:dyDescent="0.25">
      <c r="A46" s="12" t="s">
        <v>82</v>
      </c>
    </row>
    <row r="48" spans="1:5" x14ac:dyDescent="0.25">
      <c r="A48" t="s">
        <v>86</v>
      </c>
      <c r="C48">
        <v>3</v>
      </c>
    </row>
    <row r="49" spans="1:3" x14ac:dyDescent="0.25">
      <c r="A49" t="s">
        <v>84</v>
      </c>
      <c r="C49">
        <v>-1</v>
      </c>
    </row>
    <row r="50" spans="1:3" x14ac:dyDescent="0.25">
      <c r="A50" t="s">
        <v>85</v>
      </c>
      <c r="C50">
        <v>2</v>
      </c>
    </row>
    <row r="51" spans="1:3" x14ac:dyDescent="0.25">
      <c r="A51" t="s">
        <v>87</v>
      </c>
      <c r="C51" s="27">
        <f>RATE(C48,0,C49,C50)</f>
        <v>0.25992104989487319</v>
      </c>
    </row>
    <row r="53" spans="1:3" x14ac:dyDescent="0.25">
      <c r="A53" s="12" t="s">
        <v>88</v>
      </c>
    </row>
    <row r="55" spans="1:3" x14ac:dyDescent="0.25">
      <c r="A55" t="s">
        <v>89</v>
      </c>
    </row>
    <row r="56" spans="1:3" x14ac:dyDescent="0.25">
      <c r="A56" t="s">
        <v>90</v>
      </c>
    </row>
    <row r="58" spans="1:3" x14ac:dyDescent="0.25">
      <c r="A58" t="s">
        <v>91</v>
      </c>
    </row>
    <row r="60" spans="1:3" x14ac:dyDescent="0.25">
      <c r="A60" s="12" t="s">
        <v>92</v>
      </c>
    </row>
    <row r="62" spans="1:3" x14ac:dyDescent="0.25">
      <c r="B62" t="s">
        <v>93</v>
      </c>
      <c r="C62">
        <v>0.1</v>
      </c>
    </row>
    <row r="63" spans="1:3" x14ac:dyDescent="0.25">
      <c r="B63" t="s">
        <v>83</v>
      </c>
      <c r="C63">
        <v>3</v>
      </c>
    </row>
    <row r="64" spans="1:3" x14ac:dyDescent="0.25">
      <c r="B64" t="s">
        <v>94</v>
      </c>
      <c r="C64">
        <v>-100</v>
      </c>
    </row>
    <row r="66" spans="1:3" x14ac:dyDescent="0.25">
      <c r="B66" t="s">
        <v>95</v>
      </c>
      <c r="C66" s="13">
        <f>FV(C62,C63,C64)</f>
        <v>331.0000000000004</v>
      </c>
    </row>
    <row r="68" spans="1:3" x14ac:dyDescent="0.25">
      <c r="A68" s="12" t="s">
        <v>96</v>
      </c>
    </row>
    <row r="70" spans="1:3" x14ac:dyDescent="0.25">
      <c r="B70" t="s">
        <v>93</v>
      </c>
      <c r="C70">
        <v>0.1</v>
      </c>
    </row>
    <row r="71" spans="1:3" x14ac:dyDescent="0.25">
      <c r="B71" t="s">
        <v>83</v>
      </c>
      <c r="C71">
        <v>3</v>
      </c>
    </row>
    <row r="72" spans="1:3" x14ac:dyDescent="0.25">
      <c r="B72" t="s">
        <v>94</v>
      </c>
      <c r="C72">
        <v>-100</v>
      </c>
    </row>
    <row r="74" spans="1:3" x14ac:dyDescent="0.25">
      <c r="A74" t="s">
        <v>97</v>
      </c>
      <c r="C74" s="28">
        <f>PV(C70,C71,C72)</f>
        <v>248.68519909842246</v>
      </c>
    </row>
    <row r="76" spans="1:3" x14ac:dyDescent="0.25">
      <c r="A76" s="3" t="s">
        <v>98</v>
      </c>
    </row>
    <row r="77" spans="1:3" x14ac:dyDescent="0.25">
      <c r="A77" t="s">
        <v>99</v>
      </c>
      <c r="C77">
        <v>3</v>
      </c>
    </row>
    <row r="78" spans="1:3" x14ac:dyDescent="0.25">
      <c r="A78" t="s">
        <v>75</v>
      </c>
      <c r="C78">
        <v>0.1</v>
      </c>
    </row>
    <row r="79" spans="1:3" x14ac:dyDescent="0.25">
      <c r="A79" t="s">
        <v>100</v>
      </c>
      <c r="C79">
        <v>100</v>
      </c>
    </row>
    <row r="80" spans="1:3" x14ac:dyDescent="0.25">
      <c r="A80" t="s">
        <v>101</v>
      </c>
      <c r="C80" s="13">
        <f>FV(C78,C77,-C79,0,1)</f>
        <v>364.10000000000048</v>
      </c>
    </row>
    <row r="82" spans="1:1" x14ac:dyDescent="0.25">
      <c r="A82" s="12" t="s">
        <v>102</v>
      </c>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2020-05-08T07:57:15Z</dcterms:created>
  <dcterms:modified xsi:type="dcterms:W3CDTF">2020-05-09T18:38:18Z</dcterms:modified>
</cp:coreProperties>
</file>